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8580" activeTab="0"/>
  </bookViews>
  <sheets>
    <sheet name="Лист1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<sst xmlns="http://schemas.openxmlformats.org/spreadsheetml/2006/main" count="46" uniqueCount="45">
  <si>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услуги</t>
  </si>
  <si>
    <t>ИТОГО :</t>
  </si>
  <si>
    <t>Тариф с 1 августа 2007 года</t>
  </si>
  <si>
    <t>Тариф     с 1 марта 2008 года</t>
  </si>
  <si>
    <t xml:space="preserve">   - АДС</t>
  </si>
  <si>
    <t xml:space="preserve">   - содержание учетно-регистр. службы</t>
  </si>
  <si>
    <t xml:space="preserve">   - уборка лестничных клеток</t>
  </si>
  <si>
    <t xml:space="preserve">   - расходы ООО "Стройизоляция" на текущий ремонт</t>
  </si>
  <si>
    <t xml:space="preserve">   - расходы ООО "Гагаринское ЖЭУ" на текущий ремонт</t>
  </si>
  <si>
    <t>Тариф     с 1 ФЕВРАЛЯ 2009 года</t>
  </si>
  <si>
    <t>1.  Услуги и работы по управлению многоквартирным домом</t>
  </si>
  <si>
    <t>2. Содержание и техобслуживание</t>
  </si>
  <si>
    <t xml:space="preserve"> -  налоги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</si>
  <si>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</si>
  <si>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</si>
  <si>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</si>
  <si>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 xml:space="preserve"> -  услуги банков</t>
  </si>
  <si>
    <t xml:space="preserve">   - расходы на содержание и техобслуживание </t>
  </si>
  <si>
    <t xml:space="preserve">   - электроэнергия мест общего пользования</t>
  </si>
  <si>
    <t xml:space="preserve">   - обслуживание наружных и внутриподъездных инженерных сетей газоснабжения</t>
  </si>
  <si>
    <t xml:space="preserve"> - расходы по отделу начисления платежей  </t>
  </si>
  <si>
    <t xml:space="preserve"> - содержание учетно-регистрационной службы</t>
  </si>
  <si>
    <t xml:space="preserve">  - обслуживание тепловых счетчиков</t>
  </si>
  <si>
    <t xml:space="preserve">  - техобслуж.(Смоленскоблгаз) внутриквартирн.</t>
  </si>
  <si>
    <t xml:space="preserve"> - техобслуж.(Смоленскоблгаз) внутриподъездн.</t>
  </si>
  <si>
    <t xml:space="preserve">   - обслуживание внутридомового инженерного оборудования (пожарн. безопасность, санобработка и др.)</t>
  </si>
  <si>
    <t>ВСЕГО :</t>
  </si>
  <si>
    <t>Абсолютное увеличение, руб.</t>
  </si>
  <si>
    <t>Темп роста, %</t>
  </si>
  <si>
    <t>2010 год</t>
  </si>
  <si>
    <t>Содержание и текущий ремонт</t>
  </si>
  <si>
    <t xml:space="preserve"> СПРАВОЧНО :</t>
  </si>
  <si>
    <t>Плата за жилое помещение (по основному виду благоустройства), руб.</t>
  </si>
  <si>
    <t xml:space="preserve">Структура стоимости 1 кв.м </t>
  </si>
  <si>
    <r>
      <t xml:space="preserve"> - </t>
    </r>
    <r>
      <rPr>
        <sz val="10"/>
        <rFont val="Arial Cyr"/>
        <family val="0"/>
      </rPr>
      <t>расходы ООО "Стройизоляция" (амортиз., аренда, эл., связь, канц., содерж.легк. транспорта, ФОТ, обучение, командировочн. и пр. расходы)</t>
    </r>
  </si>
  <si>
    <t>СПРАВОЧНО : удельный вес, %</t>
  </si>
  <si>
    <t>2013 год</t>
  </si>
  <si>
    <t xml:space="preserve">  - содержание приборов учета энергоресурсов</t>
  </si>
  <si>
    <t>Конкурент - Управляющая компания</t>
  </si>
  <si>
    <t>Капитальный ремонт дома</t>
  </si>
  <si>
    <t>Уборка придомовой территории</t>
  </si>
  <si>
    <t xml:space="preserve">Плата за вывоз и утилизацию ТБО и КГО </t>
  </si>
  <si>
    <t>Содержание лифтового хозяйства</t>
  </si>
  <si>
    <t>платы за жилое помещение в многоквартирном жилом доме по ООО "Стройизоляция"на 2014 год (по основному виду благоустройства)</t>
  </si>
  <si>
    <t>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</si>
</sst>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readingOrder="1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 wrapText="1"/>
    </xf>
    <xf numFmtId="167" fontId="1" fillId="0" borderId="15" xfId="0" applyNumberFormat="1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2" fillId="0" borderId="2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тарифа на содержание и текущий ремонт МКД по ООО "Стройизоляция"  в 2010 году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"/>
          <c:y val="0.1625"/>
          <c:w val="0.95925"/>
          <c:h val="0.78575"/>
        </c:manualLayout>
      </c:layout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Лист1!$A$48:$A$49</c:f>
              <c:numCache/>
            </c:numRef>
          </c:cat>
          <c:val>
            <c:numRef>
              <c:f>Лист1!$B$48:$B$49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3.50390625" style="0" customWidth="1"/>
    <col min="2" max="2" width="9.625" style="0" hidden="1" customWidth="1"/>
    <col min="3" max="3" width="9.875" style="0" hidden="1" customWidth="1"/>
    <col min="4" max="4" width="10.00390625" style="0" hidden="1" customWidth="1"/>
    <col min="5" max="5" width="1.875" style="0" hidden="1" customWidth="1"/>
    <col min="6" max="7" width="15.50390625" style="0" customWidth="1"/>
    <col min="8" max="8" width="15.50390625" style="0" hidden="1" customWidth="1"/>
    <col min="9" max="9" width="12.875" style="0" customWidth="1"/>
    <col min="10" max="10" width="11.375" style="0" customWidth="1"/>
    <col min="11" max="11" width="14.625" style="0" customWidth="1"/>
  </cols>
  <sheetData>
    <row r="1" spans="1:12" ht="21.75" customHeight="1">
      <c r="A1" s="125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30"/>
      <c r="L1" s="6"/>
    </row>
    <row r="2" spans="1:12" ht="36" customHeight="1">
      <c r="A2" s="126" t="s">
        <v>43</v>
      </c>
      <c r="B2" s="126"/>
      <c r="C2" s="126"/>
      <c r="D2" s="126"/>
      <c r="E2" s="126"/>
      <c r="F2" s="126"/>
      <c r="G2" s="126"/>
      <c r="H2" s="126"/>
      <c r="I2" s="126"/>
      <c r="J2" s="126"/>
      <c r="K2" s="31"/>
      <c r="L2" s="7"/>
    </row>
    <row r="3" spans="1:2" ht="12.75">
      <c r="A3" s="1"/>
      <c r="B3" s="2"/>
    </row>
    <row r="4" spans="1:11" ht="66.75" customHeight="1">
      <c r="A4" s="123" t="s">
        <v>0</v>
      </c>
      <c r="B4" s="122" t="s">
        <v>2</v>
      </c>
      <c r="C4" s="122" t="s">
        <v>3</v>
      </c>
      <c r="D4" s="122" t="s">
        <v>9</v>
      </c>
      <c r="E4" s="119" t="s">
        <v>32</v>
      </c>
      <c r="F4" s="120"/>
      <c r="G4" s="121"/>
      <c r="H4" s="80" t="s">
        <v>38</v>
      </c>
      <c r="I4" s="111" t="s">
        <v>27</v>
      </c>
      <c r="J4" s="113" t="s">
        <v>28</v>
      </c>
      <c r="K4" s="122" t="s">
        <v>35</v>
      </c>
    </row>
    <row r="5" spans="1:11" ht="21.75" customHeight="1">
      <c r="A5" s="124"/>
      <c r="B5" s="122"/>
      <c r="C5" s="122"/>
      <c r="D5" s="122"/>
      <c r="E5" s="12" t="s">
        <v>29</v>
      </c>
      <c r="F5" s="12" t="s">
        <v>36</v>
      </c>
      <c r="G5" s="12" t="s">
        <v>44</v>
      </c>
      <c r="H5" s="81" t="s">
        <v>36</v>
      </c>
      <c r="I5" s="112"/>
      <c r="J5" s="114"/>
      <c r="K5" s="122"/>
    </row>
    <row r="6" spans="1:11" ht="25.5" customHeight="1">
      <c r="A6" s="52" t="s">
        <v>30</v>
      </c>
      <c r="B6" s="12"/>
      <c r="C6" s="12"/>
      <c r="D6" s="12"/>
      <c r="E6" s="12"/>
      <c r="F6" s="60"/>
      <c r="G6" s="60"/>
      <c r="H6" s="82"/>
      <c r="I6" s="46"/>
      <c r="J6" s="66"/>
      <c r="K6" s="12"/>
    </row>
    <row r="7" spans="1:11" ht="32.25" customHeight="1">
      <c r="A7" s="13" t="s">
        <v>10</v>
      </c>
      <c r="B7" s="19">
        <f>B8+B11+B12</f>
        <v>1.35</v>
      </c>
      <c r="C7" s="19">
        <f>C8+C11+C12</f>
        <v>1.5100000000000002</v>
      </c>
      <c r="D7" s="19">
        <f>D8+D11+D12</f>
        <v>1.88</v>
      </c>
      <c r="E7" s="19">
        <f>SUM(E8:E12)</f>
        <v>1.83</v>
      </c>
      <c r="F7" s="69">
        <f>SUM(F8:F12)</f>
        <v>2.5400000000000005</v>
      </c>
      <c r="G7" s="69">
        <f>SUM(G8:G12)</f>
        <v>2.6</v>
      </c>
      <c r="H7" s="83">
        <f>SUM(H8:H12)</f>
        <v>2.4699999999999998</v>
      </c>
      <c r="I7" s="41">
        <f>G7-F7</f>
        <v>0.05999999999999961</v>
      </c>
      <c r="J7" s="77">
        <f>G7/F7*100</f>
        <v>102.36220472440942</v>
      </c>
      <c r="K7" s="106">
        <f>SUM(K8:K12)</f>
        <v>0.217</v>
      </c>
    </row>
    <row r="8" spans="1:11" ht="52.5">
      <c r="A8" s="20" t="s">
        <v>34</v>
      </c>
      <c r="B8" s="11">
        <v>0.8</v>
      </c>
      <c r="C8" s="15">
        <v>0.81</v>
      </c>
      <c r="D8" s="11">
        <f>1.16+0.06</f>
        <v>1.22</v>
      </c>
      <c r="E8" s="21">
        <v>1.02</v>
      </c>
      <c r="F8" s="70">
        <f>2.68-F9-F10-F11-F12-0.14</f>
        <v>0.9700000000000005</v>
      </c>
      <c r="G8" s="70">
        <v>1.03</v>
      </c>
      <c r="H8" s="84">
        <v>1.51</v>
      </c>
      <c r="I8" s="29">
        <f aca="true" t="shared" si="0" ref="I8:I26">G8-F8</f>
        <v>0.0599999999999995</v>
      </c>
      <c r="J8" s="67">
        <f aca="true" t="shared" si="1" ref="J8:J26">G8/F8*100</f>
        <v>106.18556701030923</v>
      </c>
      <c r="K8" s="105">
        <f>ROUND(G8/$G$33,3)</f>
        <v>0.086</v>
      </c>
    </row>
    <row r="9" spans="1:11" ht="17.25">
      <c r="A9" s="5" t="s">
        <v>20</v>
      </c>
      <c r="B9" s="11"/>
      <c r="C9" s="15"/>
      <c r="D9" s="11"/>
      <c r="E9" s="21">
        <v>0.24</v>
      </c>
      <c r="F9" s="70">
        <v>0.3</v>
      </c>
      <c r="G9" s="70">
        <v>0.3</v>
      </c>
      <c r="H9" s="84">
        <v>0.28</v>
      </c>
      <c r="I9" s="29">
        <f t="shared" si="0"/>
        <v>0</v>
      </c>
      <c r="J9" s="67">
        <f t="shared" si="1"/>
        <v>100</v>
      </c>
      <c r="K9" s="105">
        <f>ROUND(G9/$G$33,3)</f>
        <v>0.025</v>
      </c>
    </row>
    <row r="10" spans="1:11" ht="17.25">
      <c r="A10" s="118" t="s">
        <v>21</v>
      </c>
      <c r="B10" s="118"/>
      <c r="C10" s="118"/>
      <c r="D10" s="118"/>
      <c r="E10" s="38"/>
      <c r="F10" s="70">
        <v>0.07</v>
      </c>
      <c r="G10" s="70">
        <v>0.07</v>
      </c>
      <c r="H10" s="84">
        <v>0.08</v>
      </c>
      <c r="I10" s="29">
        <f t="shared" si="0"/>
        <v>0</v>
      </c>
      <c r="J10" s="67">
        <f t="shared" si="1"/>
        <v>100</v>
      </c>
      <c r="K10" s="105">
        <f>ROUND(G10/$G$33,3)</f>
        <v>0.006</v>
      </c>
    </row>
    <row r="11" spans="1:11" ht="17.25">
      <c r="A11" s="5" t="s">
        <v>16</v>
      </c>
      <c r="B11" s="11">
        <v>0.13</v>
      </c>
      <c r="C11" s="15">
        <v>0.16</v>
      </c>
      <c r="D11" s="11">
        <v>0.19</v>
      </c>
      <c r="E11" s="21">
        <v>0.27</v>
      </c>
      <c r="F11" s="70">
        <v>0.47</v>
      </c>
      <c r="G11" s="70">
        <v>0.47</v>
      </c>
      <c r="H11" s="84">
        <v>0.47</v>
      </c>
      <c r="I11" s="29">
        <f t="shared" si="0"/>
        <v>0</v>
      </c>
      <c r="J11" s="67">
        <f t="shared" si="1"/>
        <v>100</v>
      </c>
      <c r="K11" s="105">
        <f>ROUND(G11/$G$33,3)</f>
        <v>0.039</v>
      </c>
    </row>
    <row r="12" spans="1:11" ht="17.25">
      <c r="A12" s="22" t="s">
        <v>12</v>
      </c>
      <c r="B12" s="15">
        <v>0.42</v>
      </c>
      <c r="C12" s="15">
        <v>0.54</v>
      </c>
      <c r="D12" s="11">
        <v>0.47</v>
      </c>
      <c r="E12" s="21">
        <v>0.3</v>
      </c>
      <c r="F12" s="21">
        <v>0.73</v>
      </c>
      <c r="G12" s="21">
        <v>0.73</v>
      </c>
      <c r="H12" s="84">
        <v>0.13</v>
      </c>
      <c r="I12" s="29">
        <f t="shared" si="0"/>
        <v>0</v>
      </c>
      <c r="J12" s="67">
        <f t="shared" si="1"/>
        <v>100</v>
      </c>
      <c r="K12" s="105">
        <f>ROUND(G12/$G$33,3)</f>
        <v>0.061</v>
      </c>
    </row>
    <row r="13" spans="1:11" ht="9" customHeight="1">
      <c r="A13" s="22"/>
      <c r="B13" s="15"/>
      <c r="C13" s="15"/>
      <c r="D13" s="11"/>
      <c r="E13" s="21"/>
      <c r="F13" s="70"/>
      <c r="G13" s="70"/>
      <c r="H13" s="84"/>
      <c r="I13" s="29"/>
      <c r="J13" s="67"/>
      <c r="K13" s="11"/>
    </row>
    <row r="14" spans="1:11" ht="17.25">
      <c r="A14" s="14" t="s">
        <v>11</v>
      </c>
      <c r="B14" s="23">
        <f>B16+B17+B18+B19+B23+B15</f>
        <v>1.8339999999999999</v>
      </c>
      <c r="C14" s="23">
        <f>C16+C17+C18+C19+C23+C15</f>
        <v>2.46</v>
      </c>
      <c r="D14" s="23">
        <f>D16+D17+D18+D19+D23+D15</f>
        <v>2.865</v>
      </c>
      <c r="E14" s="19">
        <f>SUM(E15:E25)</f>
        <v>3.2799999999999994</v>
      </c>
      <c r="F14" s="69">
        <f>SUM(F15:F26)</f>
        <v>4.544</v>
      </c>
      <c r="G14" s="69">
        <f>SUM(G15:G26)</f>
        <v>5.13</v>
      </c>
      <c r="H14" s="83">
        <f>SUM(H15:H26)</f>
        <v>5.83</v>
      </c>
      <c r="I14" s="41">
        <f t="shared" si="0"/>
        <v>0.5860000000000003</v>
      </c>
      <c r="J14" s="77">
        <f t="shared" si="1"/>
        <v>112.89612676056339</v>
      </c>
      <c r="K14" s="106">
        <f>SUM(K15:K26)</f>
        <v>0.42800000000000005</v>
      </c>
    </row>
    <row r="15" spans="1:11" ht="17.25">
      <c r="A15" s="24" t="s">
        <v>4</v>
      </c>
      <c r="B15" s="15">
        <v>0.43</v>
      </c>
      <c r="C15" s="15">
        <v>0.47</v>
      </c>
      <c r="D15" s="11">
        <v>0.55</v>
      </c>
      <c r="E15" s="21">
        <v>0.59</v>
      </c>
      <c r="F15" s="70">
        <v>0.73</v>
      </c>
      <c r="G15" s="70">
        <v>0.81</v>
      </c>
      <c r="H15" s="84">
        <v>0.95</v>
      </c>
      <c r="I15" s="29">
        <f t="shared" si="0"/>
        <v>0.08000000000000007</v>
      </c>
      <c r="J15" s="67">
        <f t="shared" si="1"/>
        <v>110.95890410958904</v>
      </c>
      <c r="K15" s="105">
        <f aca="true" t="shared" si="2" ref="K15:K26">ROUND(G15/$G$33,3)</f>
        <v>0.068</v>
      </c>
    </row>
    <row r="16" spans="1:11" ht="17.25" hidden="1">
      <c r="A16" s="25" t="s">
        <v>5</v>
      </c>
      <c r="B16" s="15">
        <v>0.04</v>
      </c>
      <c r="C16" s="15">
        <v>0.05</v>
      </c>
      <c r="D16" s="11"/>
      <c r="E16" s="21"/>
      <c r="F16" s="70"/>
      <c r="G16" s="70"/>
      <c r="H16" s="84"/>
      <c r="I16" s="29">
        <f t="shared" si="0"/>
        <v>0</v>
      </c>
      <c r="J16" s="67" t="e">
        <f t="shared" si="1"/>
        <v>#DIV/0!</v>
      </c>
      <c r="K16" s="105">
        <f t="shared" si="2"/>
        <v>0</v>
      </c>
    </row>
    <row r="17" spans="1:11" ht="26.25">
      <c r="A17" s="26" t="s">
        <v>13</v>
      </c>
      <c r="B17" s="27"/>
      <c r="C17" s="11">
        <v>0.1</v>
      </c>
      <c r="D17" s="11">
        <v>0.12</v>
      </c>
      <c r="E17" s="21">
        <v>0.25</v>
      </c>
      <c r="F17" s="70">
        <v>0.31</v>
      </c>
      <c r="G17" s="70">
        <v>0.35</v>
      </c>
      <c r="H17" s="84"/>
      <c r="I17" s="29">
        <f t="shared" si="0"/>
        <v>0.03999999999999998</v>
      </c>
      <c r="J17" s="67">
        <f t="shared" si="1"/>
        <v>112.9032258064516</v>
      </c>
      <c r="K17" s="105">
        <f t="shared" si="2"/>
        <v>0.029</v>
      </c>
    </row>
    <row r="18" spans="1:11" ht="17.25">
      <c r="A18" s="5" t="s">
        <v>17</v>
      </c>
      <c r="B18" s="16">
        <f>2.58*0.3</f>
        <v>0.774</v>
      </c>
      <c r="C18" s="16">
        <f>0.3*3.6</f>
        <v>1.08</v>
      </c>
      <c r="D18" s="16">
        <f>0.3*4.25</f>
        <v>1.275</v>
      </c>
      <c r="E18" s="29">
        <v>1.4</v>
      </c>
      <c r="F18" s="70">
        <f>2.2+0.06</f>
        <v>2.2600000000000002</v>
      </c>
      <c r="G18" s="70">
        <v>2.59</v>
      </c>
      <c r="H18" s="84">
        <v>1.92</v>
      </c>
      <c r="I18" s="29">
        <f t="shared" si="0"/>
        <v>0.3299999999999996</v>
      </c>
      <c r="J18" s="67">
        <f t="shared" si="1"/>
        <v>114.60176991150442</v>
      </c>
      <c r="K18" s="105">
        <f t="shared" si="2"/>
        <v>0.216</v>
      </c>
    </row>
    <row r="19" spans="1:11" ht="17.25">
      <c r="A19" s="26" t="s">
        <v>6</v>
      </c>
      <c r="B19" s="16">
        <v>0.22</v>
      </c>
      <c r="C19" s="16">
        <v>0.37</v>
      </c>
      <c r="D19" s="11">
        <v>0.48</v>
      </c>
      <c r="E19" s="21">
        <v>0.53</v>
      </c>
      <c r="F19" s="70">
        <v>0.7</v>
      </c>
      <c r="G19" s="70">
        <v>0.77</v>
      </c>
      <c r="H19" s="84">
        <v>0.95</v>
      </c>
      <c r="I19" s="29">
        <f t="shared" si="0"/>
        <v>0.07000000000000006</v>
      </c>
      <c r="J19" s="67">
        <f t="shared" si="1"/>
        <v>110.00000000000001</v>
      </c>
      <c r="K19" s="105">
        <f t="shared" si="2"/>
        <v>0.064</v>
      </c>
    </row>
    <row r="20" spans="1:11" ht="17.25" hidden="1">
      <c r="A20" s="26" t="s">
        <v>18</v>
      </c>
      <c r="B20" s="16"/>
      <c r="C20" s="16"/>
      <c r="D20" s="11"/>
      <c r="E20" s="21"/>
      <c r="F20" s="70"/>
      <c r="G20" s="70"/>
      <c r="H20" s="84"/>
      <c r="I20" s="29">
        <f t="shared" si="0"/>
        <v>0</v>
      </c>
      <c r="J20" s="67" t="e">
        <f t="shared" si="1"/>
        <v>#DIV/0!</v>
      </c>
      <c r="K20" s="105">
        <f t="shared" si="2"/>
        <v>0</v>
      </c>
    </row>
    <row r="21" spans="1:11" ht="39" hidden="1">
      <c r="A21" s="26" t="s">
        <v>19</v>
      </c>
      <c r="B21" s="16"/>
      <c r="C21" s="16"/>
      <c r="D21" s="11"/>
      <c r="E21" s="21"/>
      <c r="F21" s="70"/>
      <c r="G21" s="70"/>
      <c r="H21" s="84"/>
      <c r="I21" s="29">
        <f t="shared" si="0"/>
        <v>0</v>
      </c>
      <c r="J21" s="67" t="e">
        <f t="shared" si="1"/>
        <v>#DIV/0!</v>
      </c>
      <c r="K21" s="105">
        <f t="shared" si="2"/>
        <v>0</v>
      </c>
    </row>
    <row r="22" spans="1:11" ht="17.25">
      <c r="A22" s="79" t="s">
        <v>37</v>
      </c>
      <c r="B22" s="16"/>
      <c r="C22" s="16"/>
      <c r="D22" s="11"/>
      <c r="E22" s="115">
        <v>0.51</v>
      </c>
      <c r="F22" s="70">
        <v>0.1</v>
      </c>
      <c r="G22" s="70">
        <v>0.12</v>
      </c>
      <c r="H22" s="84">
        <v>1.1</v>
      </c>
      <c r="I22" s="29">
        <f t="shared" si="0"/>
        <v>0.01999999999999999</v>
      </c>
      <c r="J22" s="67">
        <f t="shared" si="1"/>
        <v>120</v>
      </c>
      <c r="K22" s="105">
        <f t="shared" si="2"/>
        <v>0.01</v>
      </c>
    </row>
    <row r="23" spans="1:11" ht="17.25">
      <c r="A23" s="4" t="s">
        <v>23</v>
      </c>
      <c r="B23" s="16">
        <f>0.1+0.27</f>
        <v>0.37</v>
      </c>
      <c r="C23" s="16">
        <f>0.13+0.26</f>
        <v>0.39</v>
      </c>
      <c r="D23" s="11">
        <v>0.44</v>
      </c>
      <c r="E23" s="116"/>
      <c r="F23" s="70">
        <v>0.2</v>
      </c>
      <c r="G23" s="70">
        <v>0.22</v>
      </c>
      <c r="H23" s="84">
        <v>0.7</v>
      </c>
      <c r="I23" s="29">
        <f t="shared" si="0"/>
        <v>0.01999999999999999</v>
      </c>
      <c r="J23" s="67">
        <f t="shared" si="1"/>
        <v>109.99999999999999</v>
      </c>
      <c r="K23" s="105">
        <f t="shared" si="2"/>
        <v>0.018</v>
      </c>
    </row>
    <row r="24" spans="1:11" ht="17.25">
      <c r="A24" s="4" t="s">
        <v>24</v>
      </c>
      <c r="B24" s="16"/>
      <c r="C24" s="16"/>
      <c r="D24" s="11"/>
      <c r="E24" s="116"/>
      <c r="F24" s="70">
        <v>0.06</v>
      </c>
      <c r="G24" s="70">
        <v>0.07</v>
      </c>
      <c r="H24" s="84">
        <v>0.16</v>
      </c>
      <c r="I24" s="29">
        <f t="shared" si="0"/>
        <v>0.010000000000000009</v>
      </c>
      <c r="J24" s="67">
        <f t="shared" si="1"/>
        <v>116.66666666666667</v>
      </c>
      <c r="K24" s="105">
        <f t="shared" si="2"/>
        <v>0.006</v>
      </c>
    </row>
    <row r="25" spans="1:11" ht="17.25">
      <c r="A25" s="4" t="s">
        <v>22</v>
      </c>
      <c r="B25" s="16"/>
      <c r="C25" s="16"/>
      <c r="D25" s="11"/>
      <c r="E25" s="116"/>
      <c r="F25" s="70">
        <v>0.04</v>
      </c>
      <c r="G25" s="70">
        <v>0.05</v>
      </c>
      <c r="H25" s="84"/>
      <c r="I25" s="29">
        <f t="shared" si="0"/>
        <v>0.010000000000000002</v>
      </c>
      <c r="J25" s="67">
        <f t="shared" si="1"/>
        <v>125</v>
      </c>
      <c r="K25" s="105">
        <f t="shared" si="2"/>
        <v>0.004</v>
      </c>
    </row>
    <row r="26" spans="1:11" ht="39">
      <c r="A26" s="26" t="s">
        <v>25</v>
      </c>
      <c r="B26" s="16"/>
      <c r="C26" s="16"/>
      <c r="D26" s="11"/>
      <c r="E26" s="117"/>
      <c r="F26" s="70">
        <v>0.144</v>
      </c>
      <c r="G26" s="70">
        <v>0.15</v>
      </c>
      <c r="H26" s="84">
        <v>0.05</v>
      </c>
      <c r="I26" s="29">
        <f t="shared" si="0"/>
        <v>0.006000000000000005</v>
      </c>
      <c r="J26" s="67">
        <f t="shared" si="1"/>
        <v>104.16666666666667</v>
      </c>
      <c r="K26" s="105">
        <f t="shared" si="2"/>
        <v>0.013</v>
      </c>
    </row>
    <row r="27" spans="1:11" ht="10.5" customHeight="1">
      <c r="A27" s="26"/>
      <c r="B27" s="16"/>
      <c r="C27" s="16"/>
      <c r="D27" s="11"/>
      <c r="E27" s="42"/>
      <c r="F27" s="70"/>
      <c r="G27" s="70"/>
      <c r="H27" s="84"/>
      <c r="I27" s="29"/>
      <c r="J27" s="67"/>
      <c r="K27" s="73"/>
    </row>
    <row r="28" spans="1:11" ht="17.25">
      <c r="A28" s="28" t="s">
        <v>15</v>
      </c>
      <c r="B28" s="9">
        <f>B29+B30+B31</f>
        <v>2.7859999999999996</v>
      </c>
      <c r="C28" s="9">
        <f>C29+C30+C31</f>
        <v>3.05</v>
      </c>
      <c r="D28" s="9">
        <f>D29+D30+D31</f>
        <v>3.5549999999999997</v>
      </c>
      <c r="E28" s="29">
        <v>3.88</v>
      </c>
      <c r="F28" s="71">
        <f>0.6*5.5+0.73</f>
        <v>4.029999999999999</v>
      </c>
      <c r="G28" s="71">
        <f>0.6*5.78+0.8</f>
        <v>4.268</v>
      </c>
      <c r="H28" s="85">
        <v>4.49</v>
      </c>
      <c r="I28" s="41">
        <f>G28-F28</f>
        <v>0.23800000000000043</v>
      </c>
      <c r="J28" s="77">
        <f>G28/F28*100</f>
        <v>105.90570719602978</v>
      </c>
      <c r="K28" s="105">
        <f>ROUND(G28/$G$33,3)</f>
        <v>0.356</v>
      </c>
    </row>
    <row r="29" spans="1:11" ht="26.25" hidden="1">
      <c r="A29" s="26" t="s">
        <v>14</v>
      </c>
      <c r="B29" s="16">
        <f>2.58*0.7</f>
        <v>1.8059999999999998</v>
      </c>
      <c r="C29" s="16">
        <f>3.6*0.7</f>
        <v>2.52</v>
      </c>
      <c r="D29" s="16">
        <f>4.25*0.7</f>
        <v>2.9749999999999996</v>
      </c>
      <c r="E29" s="29"/>
      <c r="F29" s="21"/>
      <c r="G29" s="21"/>
      <c r="H29" s="84"/>
      <c r="I29" s="29">
        <f>F29-E29</f>
        <v>0</v>
      </c>
      <c r="J29" s="67" t="e">
        <f>F29/E29*100</f>
        <v>#DIV/0!</v>
      </c>
      <c r="K29" s="11"/>
    </row>
    <row r="30" spans="1:11" ht="26.25" hidden="1">
      <c r="A30" s="5" t="s">
        <v>7</v>
      </c>
      <c r="B30" s="16">
        <f>0.61+0.37</f>
        <v>0.98</v>
      </c>
      <c r="C30" s="16"/>
      <c r="D30" s="11"/>
      <c r="E30" s="21"/>
      <c r="F30" s="21"/>
      <c r="G30" s="21"/>
      <c r="H30" s="84"/>
      <c r="I30" s="29">
        <f>F30-E30</f>
        <v>0</v>
      </c>
      <c r="J30" s="67" t="e">
        <f>F30/E30*100</f>
        <v>#DIV/0!</v>
      </c>
      <c r="K30" s="11"/>
    </row>
    <row r="31" spans="1:11" ht="26.25" hidden="1">
      <c r="A31" s="5" t="s">
        <v>8</v>
      </c>
      <c r="B31" s="27"/>
      <c r="C31" s="16">
        <v>0.53</v>
      </c>
      <c r="D31" s="11">
        <v>0.58</v>
      </c>
      <c r="E31" s="21"/>
      <c r="F31" s="21"/>
      <c r="G31" s="21"/>
      <c r="H31" s="84"/>
      <c r="I31" s="29">
        <f>F31-E31</f>
        <v>0</v>
      </c>
      <c r="J31" s="67" t="e">
        <f>F31/E31*100</f>
        <v>#DIV/0!</v>
      </c>
      <c r="K31" s="11"/>
    </row>
    <row r="32" spans="1:11" ht="9.75" customHeight="1" thickBot="1">
      <c r="A32" s="53"/>
      <c r="B32" s="54"/>
      <c r="C32" s="55"/>
      <c r="D32" s="56"/>
      <c r="E32" s="50"/>
      <c r="F32" s="50"/>
      <c r="G32" s="50"/>
      <c r="H32" s="86"/>
      <c r="I32" s="48"/>
      <c r="J32" s="68"/>
      <c r="K32" s="76"/>
    </row>
    <row r="33" spans="1:11" ht="18" thickBot="1">
      <c r="A33" s="107" t="s">
        <v>1</v>
      </c>
      <c r="B33" s="51">
        <f>B28+B14+B7+B42</f>
        <v>7.709999999999999</v>
      </c>
      <c r="C33" s="51">
        <f>C28+C14+C7+C42</f>
        <v>9.07</v>
      </c>
      <c r="D33" s="51">
        <f>D28+D14+D7+D42</f>
        <v>10.72</v>
      </c>
      <c r="E33" s="45">
        <f>E7+E14+E28</f>
        <v>8.989999999999998</v>
      </c>
      <c r="F33" s="45">
        <f>F7+F14+F28</f>
        <v>11.113999999999999</v>
      </c>
      <c r="G33" s="45">
        <f>G7+G14+G28</f>
        <v>11.998000000000001</v>
      </c>
      <c r="H33" s="87">
        <f>H7+H14+H28</f>
        <v>12.790000000000001</v>
      </c>
      <c r="I33" s="65">
        <f>G33-F33</f>
        <v>0.8840000000000021</v>
      </c>
      <c r="J33" s="78">
        <f>G33/F33*100</f>
        <v>107.95393197768581</v>
      </c>
      <c r="K33" s="104">
        <f>K28+K14+K7</f>
        <v>1.0010000000000001</v>
      </c>
    </row>
    <row r="34" spans="1:11" ht="17.25">
      <c r="A34" s="108" t="s">
        <v>39</v>
      </c>
      <c r="B34" s="43">
        <v>0.76</v>
      </c>
      <c r="C34" s="44">
        <v>0.9</v>
      </c>
      <c r="D34" s="44">
        <v>1.06</v>
      </c>
      <c r="E34" s="49">
        <v>1.16</v>
      </c>
      <c r="F34" s="42">
        <v>1.42</v>
      </c>
      <c r="G34" s="42">
        <v>1.56</v>
      </c>
      <c r="H34" s="88"/>
      <c r="I34" s="49">
        <f>G34-F34</f>
        <v>0.14000000000000012</v>
      </c>
      <c r="J34" s="72">
        <f>G34/F34*100</f>
        <v>109.85915492957747</v>
      </c>
      <c r="K34" s="75"/>
    </row>
    <row r="35" spans="1:11" ht="17.25">
      <c r="A35" s="32"/>
      <c r="B35" s="33"/>
      <c r="C35" s="34"/>
      <c r="D35" s="34"/>
      <c r="E35" s="47"/>
      <c r="F35" s="47"/>
      <c r="G35" s="47"/>
      <c r="H35" s="89"/>
      <c r="I35" s="29"/>
      <c r="J35" s="67"/>
      <c r="K35" s="4"/>
    </row>
    <row r="36" spans="1:11" ht="17.25">
      <c r="A36" s="109" t="s">
        <v>40</v>
      </c>
      <c r="B36" s="35">
        <v>1.02</v>
      </c>
      <c r="C36" s="36">
        <v>1.23</v>
      </c>
      <c r="D36" s="36">
        <v>1.43</v>
      </c>
      <c r="E36" s="92">
        <v>1.57</v>
      </c>
      <c r="F36" s="29">
        <v>1.97</v>
      </c>
      <c r="G36" s="29">
        <v>2.08</v>
      </c>
      <c r="H36" s="90">
        <v>2.08</v>
      </c>
      <c r="I36" s="29">
        <f>G36-F36</f>
        <v>0.1100000000000001</v>
      </c>
      <c r="J36" s="47">
        <f>G36/F36*100</f>
        <v>105.58375634517768</v>
      </c>
      <c r="K36" s="23"/>
    </row>
    <row r="37" spans="1:11" ht="30.75">
      <c r="A37" s="110" t="s">
        <v>41</v>
      </c>
      <c r="B37" s="14"/>
      <c r="C37" s="14"/>
      <c r="D37" s="14"/>
      <c r="E37" s="98">
        <v>1.1</v>
      </c>
      <c r="F37" s="37">
        <v>1.33</v>
      </c>
      <c r="G37" s="21">
        <v>1.4</v>
      </c>
      <c r="H37" s="84">
        <v>1.4</v>
      </c>
      <c r="I37" s="29">
        <f>G37-F37</f>
        <v>0.06999999999999984</v>
      </c>
      <c r="J37" s="47">
        <f>G37/F37*100</f>
        <v>105.26315789473684</v>
      </c>
      <c r="K37" s="74"/>
    </row>
    <row r="38" spans="1:11" ht="17.25">
      <c r="A38" s="4"/>
      <c r="B38" s="4"/>
      <c r="C38" s="4"/>
      <c r="D38" s="4"/>
      <c r="E38" s="99"/>
      <c r="F38" s="4"/>
      <c r="G38" s="4"/>
      <c r="H38" s="95"/>
      <c r="I38" s="29"/>
      <c r="J38" s="47"/>
      <c r="K38" s="9"/>
    </row>
    <row r="39" spans="1:11" ht="17.25">
      <c r="A39" s="39" t="s">
        <v>26</v>
      </c>
      <c r="B39" s="101"/>
      <c r="C39" s="4"/>
      <c r="D39" s="4"/>
      <c r="E39" s="93">
        <f>SUM(E33:E37)</f>
        <v>12.819999999999999</v>
      </c>
      <c r="F39" s="40">
        <f>SUM(F33:F37)</f>
        <v>15.834</v>
      </c>
      <c r="G39" s="40">
        <f>SUM(G33:G37)</f>
        <v>17.038</v>
      </c>
      <c r="H39" s="91">
        <f>SUM(H33:H37)</f>
        <v>16.27</v>
      </c>
      <c r="I39" s="29">
        <f>G39-F39</f>
        <v>1.2040000000000006</v>
      </c>
      <c r="J39" s="47">
        <f>G39/F39*100</f>
        <v>107.60389036251105</v>
      </c>
      <c r="K39" s="74"/>
    </row>
    <row r="40" spans="1:12" ht="17.25">
      <c r="A40" s="4"/>
      <c r="B40" s="3"/>
      <c r="C40" s="3"/>
      <c r="D40" s="3"/>
      <c r="E40" s="3"/>
      <c r="F40" s="100"/>
      <c r="G40" s="100"/>
      <c r="H40" s="96">
        <f>H39-G39</f>
        <v>-0.7680000000000007</v>
      </c>
      <c r="I40" s="100"/>
      <c r="J40" s="100"/>
      <c r="K40" s="100"/>
      <c r="L40" s="3"/>
    </row>
    <row r="41" spans="1:12" ht="17.25">
      <c r="A41" s="103" t="s">
        <v>31</v>
      </c>
      <c r="B41" s="3"/>
      <c r="C41" s="3"/>
      <c r="D41" s="3"/>
      <c r="E41" s="3"/>
      <c r="F41" s="100"/>
      <c r="G41" s="100"/>
      <c r="H41" s="97"/>
      <c r="I41" s="100"/>
      <c r="J41" s="100"/>
      <c r="K41" s="100"/>
      <c r="L41" s="3"/>
    </row>
    <row r="42" spans="1:12" ht="17.25">
      <c r="A42" s="110" t="s">
        <v>42</v>
      </c>
      <c r="B42" s="102">
        <v>1.74</v>
      </c>
      <c r="C42" s="10">
        <v>2.05</v>
      </c>
      <c r="D42" s="57">
        <v>2.42</v>
      </c>
      <c r="E42" s="94">
        <v>2.79</v>
      </c>
      <c r="F42" s="19">
        <v>2.87</v>
      </c>
      <c r="G42" s="19">
        <v>2.96</v>
      </c>
      <c r="H42" s="83"/>
      <c r="I42" s="29">
        <f>G42-F42</f>
        <v>0.08999999999999986</v>
      </c>
      <c r="J42" s="47">
        <f>G42/F42*100</f>
        <v>103.13588850174216</v>
      </c>
      <c r="K42" s="100"/>
      <c r="L42" s="3"/>
    </row>
    <row r="43" spans="1:12" ht="17.25">
      <c r="A43" s="58"/>
      <c r="B43" s="59"/>
      <c r="C43" s="61"/>
      <c r="D43" s="18"/>
      <c r="E43" s="62"/>
      <c r="F43" s="62"/>
      <c r="G43" s="62"/>
      <c r="H43" s="62"/>
      <c r="I43" s="63"/>
      <c r="J43" s="64"/>
      <c r="K43" s="3"/>
      <c r="L43" s="3"/>
    </row>
    <row r="44" spans="1:12" ht="17.25">
      <c r="A44" s="58"/>
      <c r="B44" s="59"/>
      <c r="C44" s="61"/>
      <c r="D44" s="18"/>
      <c r="E44" s="62"/>
      <c r="F44" s="62"/>
      <c r="G44" s="62"/>
      <c r="H44" s="62"/>
      <c r="I44" s="63"/>
      <c r="J44" s="64"/>
      <c r="K44" s="3"/>
      <c r="L44" s="3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8" ht="12.75">
      <c r="B48" s="17" t="e">
        <f>#REF!</f>
        <v>#REF!</v>
      </c>
    </row>
    <row r="49" ht="12.75">
      <c r="B49" s="17" t="e">
        <f>#REF!</f>
        <v>#REF!</v>
      </c>
    </row>
  </sheetData>
  <sheetProtection/>
  <mergeCells count="12">
    <mergeCell ref="A1:J1"/>
    <mergeCell ref="A2:J2"/>
    <mergeCell ref="I4:I5"/>
    <mergeCell ref="J4:J5"/>
    <mergeCell ref="E22:E26"/>
    <mergeCell ref="A10:D10"/>
    <mergeCell ref="E4:G4"/>
    <mergeCell ref="K4:K5"/>
    <mergeCell ref="A4:A5"/>
    <mergeCell ref="C4:C5"/>
    <mergeCell ref="B4:B5"/>
    <mergeCell ref="D4:D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Надежда</cp:lastModifiedBy>
  <cp:lastPrinted>2013-07-29T09:28:51Z</cp:lastPrinted>
  <dcterms:created xsi:type="dcterms:W3CDTF">2009-01-13T06:38:32Z</dcterms:created>
  <dcterms:modified xsi:type="dcterms:W3CDTF">2014-02-12T18:59:51Z</dcterms:modified>
  <cp:category/>
  <cp:version/>
  <cp:contentType/>
  <cp:contentStatus/>
</cp:coreProperties>
</file>